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8e520a6ad8a843f/Documents/Andre/Presentations/ACCENDO/Article 47 raptor/"/>
    </mc:Choice>
  </mc:AlternateContent>
  <xr:revisionPtr revIDLastSave="351" documentId="8_{CAA8548B-FA5B-4C39-809C-2ECE77E1A2AF}" xr6:coauthVersionLast="47" xr6:coauthVersionMax="47" xr10:uidLastSave="{B7C671E2-F364-41D0-97BF-2126E3791D9C}"/>
  <bookViews>
    <workbookView xWindow="-110" yWindow="-110" windowWidth="19420" windowHeight="11500" xr2:uid="{04A5034B-802C-4513-9623-AD6661E9E2E3}"/>
  </bookViews>
  <sheets>
    <sheet name="Summary Calcula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" i="1" l="1"/>
  <c r="P18" i="1" s="1"/>
  <c r="P20" i="1" s="1"/>
  <c r="O16" i="1"/>
  <c r="N16" i="1"/>
  <c r="M16" i="1"/>
  <c r="L16" i="1"/>
  <c r="K16" i="1"/>
  <c r="J16" i="1"/>
  <c r="I16" i="1"/>
  <c r="H16" i="1"/>
  <c r="H18" i="1" s="1"/>
  <c r="H20" i="1" s="1"/>
  <c r="G16" i="1"/>
  <c r="F16" i="1"/>
  <c r="F18" i="1" s="1"/>
  <c r="F20" i="1" s="1"/>
  <c r="E16" i="1"/>
  <c r="E18" i="1" s="1"/>
  <c r="E20" i="1" s="1"/>
  <c r="D16" i="1"/>
  <c r="P28" i="1"/>
  <c r="P30" i="1" s="1"/>
  <c r="P32" i="1" s="1"/>
  <c r="O28" i="1"/>
  <c r="N28" i="1"/>
  <c r="N30" i="1" s="1"/>
  <c r="N32" i="1" s="1"/>
  <c r="M28" i="1"/>
  <c r="M30" i="1" s="1"/>
  <c r="M32" i="1" s="1"/>
  <c r="L28" i="1"/>
  <c r="K28" i="1"/>
  <c r="J28" i="1"/>
  <c r="I28" i="1"/>
  <c r="H28" i="1"/>
  <c r="H30" i="1" s="1"/>
  <c r="H32" i="1" s="1"/>
  <c r="G28" i="1"/>
  <c r="G30" i="1" s="1"/>
  <c r="G32" i="1" s="1"/>
  <c r="F28" i="1"/>
  <c r="E28" i="1"/>
  <c r="O18" i="1"/>
  <c r="O20" i="1" s="1"/>
  <c r="N18" i="1"/>
  <c r="N20" i="1" s="1"/>
  <c r="M18" i="1"/>
  <c r="M20" i="1" s="1"/>
  <c r="L18" i="1"/>
  <c r="L20" i="1" s="1"/>
  <c r="D18" i="1"/>
  <c r="D20" i="1" s="1"/>
  <c r="I18" i="1"/>
  <c r="I20" i="1" s="1"/>
  <c r="J18" i="1"/>
  <c r="J20" i="1" s="1"/>
  <c r="K18" i="1"/>
  <c r="K20" i="1" s="1"/>
  <c r="G18" i="1"/>
  <c r="G20" i="1" s="1"/>
  <c r="E31" i="1"/>
  <c r="E35" i="1" s="1"/>
  <c r="F31" i="1"/>
  <c r="F35" i="1" s="1"/>
  <c r="G31" i="1"/>
  <c r="G35" i="1" s="1"/>
  <c r="H31" i="1"/>
  <c r="H35" i="1" s="1"/>
  <c r="I31" i="1"/>
  <c r="I35" i="1" s="1"/>
  <c r="P31" i="1"/>
  <c r="P35" i="1" s="1"/>
  <c r="D31" i="1"/>
  <c r="D35" i="1" s="1"/>
  <c r="H15" i="1"/>
  <c r="P15" i="1"/>
  <c r="P23" i="1"/>
  <c r="P19" i="1"/>
  <c r="N23" i="1"/>
  <c r="O23" i="1"/>
  <c r="N19" i="1"/>
  <c r="O19" i="1"/>
  <c r="O31" i="1"/>
  <c r="O35" i="1" s="1"/>
  <c r="N31" i="1"/>
  <c r="N35" i="1" s="1"/>
  <c r="M31" i="1"/>
  <c r="M35" i="1" s="1"/>
  <c r="L31" i="1"/>
  <c r="L35" i="1" s="1"/>
  <c r="K31" i="1"/>
  <c r="K35" i="1" s="1"/>
  <c r="J31" i="1"/>
  <c r="J35" i="1" s="1"/>
  <c r="E23" i="1"/>
  <c r="F23" i="1"/>
  <c r="G23" i="1"/>
  <c r="H23" i="1"/>
  <c r="I23" i="1"/>
  <c r="J23" i="1"/>
  <c r="K23" i="1"/>
  <c r="L23" i="1"/>
  <c r="M23" i="1"/>
  <c r="E19" i="1"/>
  <c r="F19" i="1"/>
  <c r="G19" i="1"/>
  <c r="H19" i="1"/>
  <c r="I19" i="1"/>
  <c r="J19" i="1"/>
  <c r="K19" i="1"/>
  <c r="L19" i="1"/>
  <c r="M19" i="1"/>
  <c r="D23" i="1"/>
  <c r="E15" i="1"/>
  <c r="F15" i="1" s="1"/>
  <c r="G15" i="1" s="1"/>
  <c r="I15" i="1" s="1"/>
  <c r="J15" i="1" s="1"/>
  <c r="K15" i="1" s="1"/>
  <c r="D19" i="1"/>
  <c r="L30" i="1"/>
  <c r="L32" i="1" s="1"/>
  <c r="K30" i="1"/>
  <c r="K32" i="1" s="1"/>
  <c r="J30" i="1"/>
  <c r="J32" i="1" s="1"/>
  <c r="D28" i="1"/>
  <c r="I30" i="1" l="1"/>
  <c r="I32" i="1" s="1"/>
  <c r="O30" i="1"/>
  <c r="O32" i="1" s="1"/>
  <c r="E30" i="1"/>
  <c r="E32" i="1" s="1"/>
  <c r="F30" i="1"/>
  <c r="F32" i="1" s="1"/>
  <c r="D30" i="1"/>
  <c r="D32" i="1" s="1"/>
  <c r="H38" i="1"/>
  <c r="I38" i="1"/>
  <c r="L38" i="1"/>
  <c r="K38" i="1"/>
  <c r="M38" i="1"/>
  <c r="D38" i="1"/>
  <c r="L15" i="1"/>
  <c r="M15" i="1" s="1"/>
  <c r="N15" i="1" s="1"/>
  <c r="O15" i="1" s="1"/>
  <c r="E38" i="1"/>
  <c r="F38" i="1"/>
  <c r="O38" i="1"/>
  <c r="G38" i="1"/>
  <c r="N38" i="1"/>
  <c r="J38" i="1"/>
  <c r="P38" i="1"/>
</calcChain>
</file>

<file path=xl/sharedStrings.xml><?xml version="1.0" encoding="utf-8"?>
<sst xmlns="http://schemas.openxmlformats.org/spreadsheetml/2006/main" count="55" uniqueCount="39">
  <si>
    <t>Year #</t>
  </si>
  <si>
    <t>Expected total flow (m3)</t>
  </si>
  <si>
    <t>Volume shortfall (m3)</t>
  </si>
  <si>
    <t>Other operational costs ($)</t>
  </si>
  <si>
    <t>Simulation Runs</t>
  </si>
  <si>
    <t xml:space="preserve">Cost of repair </t>
  </si>
  <si>
    <t>Cost of PMs</t>
  </si>
  <si>
    <t>PM frequency</t>
  </si>
  <si>
    <t xml:space="preserve">Uptime cost </t>
  </si>
  <si>
    <t>hrs</t>
  </si>
  <si>
    <t>$/hr</t>
  </si>
  <si>
    <t>m3/hr</t>
  </si>
  <si>
    <t>$</t>
  </si>
  <si>
    <t>Infinite spares</t>
  </si>
  <si>
    <t>Additional set-ups</t>
  </si>
  <si>
    <t>Revenue per m3</t>
  </si>
  <si>
    <t>Revenue shortfall cost ($)</t>
  </si>
  <si>
    <t>Actual flow (m3)</t>
  </si>
  <si>
    <t>Gross Revenue ($)</t>
  </si>
  <si>
    <t>2 Pump System</t>
  </si>
  <si>
    <t>3 Pump System</t>
  </si>
  <si>
    <t>Cost of In house spare part</t>
  </si>
  <si>
    <t>Cost of a pump installed</t>
  </si>
  <si>
    <t>Hours</t>
  </si>
  <si>
    <t>1 pump system 2 out of 2 configuration (k out of n)</t>
  </si>
  <si>
    <t>Failure Distribution : Weibull Beta=1.2 Eta=26,280 hrs</t>
  </si>
  <si>
    <t>Repair Distribution: Lognormal Std Dev 2 hrs Mean 10 hrs</t>
  </si>
  <si>
    <t>PM schedules staggered</t>
  </si>
  <si>
    <t>2 pump system 2 out of 3 configuration (k out of n)</t>
  </si>
  <si>
    <t>Model inputs</t>
  </si>
  <si>
    <t>runs</t>
  </si>
  <si>
    <t>Cost of Emergency Spare Part</t>
  </si>
  <si>
    <t>Investment Cost ($)</t>
  </si>
  <si>
    <t>Cummulative Net Revenue ($)</t>
  </si>
  <si>
    <t>Required system flowrate (m3/hr)</t>
  </si>
  <si>
    <t>Line</t>
  </si>
  <si>
    <t>System Reliability (%)</t>
  </si>
  <si>
    <t>Install &amp; Start up</t>
  </si>
  <si>
    <t>Net Revenue difference between 2 and 3 pump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</si>
</sst>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center" wrapText="1"/>
    </xf>
    <xf numFmtId="164" fontId="0" fillId="0" borderId="1" xfId="1" applyNumberFormat="1" applyFont="1" applyBorder="1"/>
    <xf numFmtId="0" fontId="0" fillId="0" borderId="1" xfId="0" applyBorder="1" applyAlignment="1">
      <alignment horizontal="center" vertical="center"/>
    </xf>
    <xf numFmtId="164" fontId="0" fillId="0" borderId="1" xfId="1" applyNumberFormat="1" applyFont="1" applyFill="1" applyBorder="1"/>
    <xf numFmtId="0" fontId="0" fillId="0" borderId="0" xfId="0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0" fillId="0" borderId="1" xfId="1" applyNumberFormat="1" applyFont="1" applyBorder="1" applyAlignment="1">
      <alignment horizontal="center" vertical="center"/>
    </xf>
    <xf numFmtId="9" fontId="0" fillId="0" borderId="1" xfId="2" applyFont="1" applyBorder="1"/>
    <xf numFmtId="0" fontId="3" fillId="2" borderId="1" xfId="0" applyFont="1" applyFill="1" applyBorder="1"/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vertical="center"/>
    </xf>
    <xf numFmtId="164" fontId="5" fillId="0" borderId="1" xfId="1" applyNumberFormat="1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2" borderId="5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A2552-A2A4-406C-A5BC-33E6E1CC6C22}">
  <dimension ref="A1:P38"/>
  <sheetViews>
    <sheetView tabSelected="1" topLeftCell="A15" zoomScale="85" zoomScaleNormal="85" workbookViewId="0">
      <selection activeCell="A13" sqref="A13:P38"/>
    </sheetView>
  </sheetViews>
  <sheetFormatPr defaultRowHeight="14.5" x14ac:dyDescent="0.35"/>
  <cols>
    <col min="1" max="1" width="4.81640625" style="7" customWidth="1"/>
    <col min="2" max="2" width="29.36328125" customWidth="1"/>
    <col min="3" max="3" width="10.08984375" bestFit="1" customWidth="1"/>
    <col min="4" max="5" width="10.7265625" bestFit="1" customWidth="1"/>
    <col min="6" max="15" width="11.7265625" bestFit="1" customWidth="1"/>
    <col min="16" max="16" width="13.7265625" customWidth="1"/>
  </cols>
  <sheetData>
    <row r="1" spans="1:16" x14ac:dyDescent="0.35">
      <c r="A1" s="10" t="s">
        <v>35</v>
      </c>
      <c r="B1" s="17" t="s">
        <v>29</v>
      </c>
      <c r="C1" s="18"/>
      <c r="D1" s="18"/>
    </row>
    <row r="2" spans="1:16" x14ac:dyDescent="0.35">
      <c r="A2" s="9">
        <v>1</v>
      </c>
      <c r="B2" s="8" t="s">
        <v>34</v>
      </c>
      <c r="C2" s="2">
        <v>400</v>
      </c>
      <c r="D2" s="2" t="s">
        <v>11</v>
      </c>
      <c r="F2" s="1" t="s">
        <v>14</v>
      </c>
    </row>
    <row r="3" spans="1:16" x14ac:dyDescent="0.35">
      <c r="A3" s="9">
        <v>2</v>
      </c>
      <c r="B3" s="8" t="s">
        <v>4</v>
      </c>
      <c r="C3" s="2">
        <v>100</v>
      </c>
      <c r="D3" s="2" t="s">
        <v>30</v>
      </c>
      <c r="F3" t="s">
        <v>25</v>
      </c>
    </row>
    <row r="4" spans="1:16" x14ac:dyDescent="0.35">
      <c r="A4" s="9">
        <v>3</v>
      </c>
      <c r="B4" s="8" t="s">
        <v>5</v>
      </c>
      <c r="C4" s="4">
        <v>1000</v>
      </c>
      <c r="D4" s="2" t="s">
        <v>12</v>
      </c>
      <c r="F4" t="s">
        <v>26</v>
      </c>
    </row>
    <row r="5" spans="1:16" x14ac:dyDescent="0.35">
      <c r="A5" s="9">
        <v>4</v>
      </c>
      <c r="B5" s="8" t="s">
        <v>6</v>
      </c>
      <c r="C5" s="2">
        <v>200</v>
      </c>
      <c r="D5" s="2" t="s">
        <v>12</v>
      </c>
      <c r="F5" t="s">
        <v>13</v>
      </c>
    </row>
    <row r="6" spans="1:16" x14ac:dyDescent="0.35">
      <c r="A6" s="9">
        <v>5</v>
      </c>
      <c r="B6" s="8" t="s">
        <v>21</v>
      </c>
      <c r="C6" s="2">
        <v>500</v>
      </c>
      <c r="D6" s="2" t="s">
        <v>12</v>
      </c>
      <c r="F6" t="s">
        <v>27</v>
      </c>
    </row>
    <row r="7" spans="1:16" x14ac:dyDescent="0.35">
      <c r="A7" s="9">
        <v>6</v>
      </c>
      <c r="B7" s="8" t="s">
        <v>31</v>
      </c>
      <c r="C7" s="2">
        <v>1000</v>
      </c>
      <c r="D7" s="2" t="s">
        <v>12</v>
      </c>
      <c r="F7" t="s">
        <v>24</v>
      </c>
    </row>
    <row r="8" spans="1:16" x14ac:dyDescent="0.35">
      <c r="A8" s="9">
        <v>7</v>
      </c>
      <c r="B8" s="8" t="s">
        <v>7</v>
      </c>
      <c r="C8" s="4">
        <v>4380</v>
      </c>
      <c r="D8" s="2" t="s">
        <v>9</v>
      </c>
      <c r="F8" t="s">
        <v>28</v>
      </c>
    </row>
    <row r="9" spans="1:16" x14ac:dyDescent="0.35">
      <c r="A9" s="9">
        <v>8</v>
      </c>
      <c r="B9" s="8" t="s">
        <v>8</v>
      </c>
      <c r="C9" s="2">
        <v>10</v>
      </c>
      <c r="D9" s="2" t="s">
        <v>10</v>
      </c>
    </row>
    <row r="10" spans="1:16" x14ac:dyDescent="0.35">
      <c r="A10" s="9">
        <v>9</v>
      </c>
      <c r="B10" s="8" t="s">
        <v>15</v>
      </c>
      <c r="C10" s="4">
        <v>1</v>
      </c>
      <c r="D10" s="2" t="s">
        <v>12</v>
      </c>
    </row>
    <row r="11" spans="1:16" x14ac:dyDescent="0.35">
      <c r="A11" s="9">
        <v>10</v>
      </c>
      <c r="B11" s="8" t="s">
        <v>22</v>
      </c>
      <c r="C11" s="4">
        <v>1000000</v>
      </c>
      <c r="D11" s="2" t="s">
        <v>12</v>
      </c>
    </row>
    <row r="12" spans="1:16" x14ac:dyDescent="0.35">
      <c r="A12" s="9">
        <v>11</v>
      </c>
    </row>
    <row r="13" spans="1:16" x14ac:dyDescent="0.35">
      <c r="A13" s="9">
        <v>12</v>
      </c>
      <c r="B13" s="13" t="s">
        <v>19</v>
      </c>
      <c r="C13" s="1"/>
    </row>
    <row r="14" spans="1:16" ht="29" x14ac:dyDescent="0.35">
      <c r="A14" s="9">
        <v>13</v>
      </c>
      <c r="B14" s="8" t="s">
        <v>0</v>
      </c>
      <c r="C14" s="3" t="s">
        <v>37</v>
      </c>
      <c r="D14" s="5">
        <v>1</v>
      </c>
      <c r="E14" s="5">
        <v>2</v>
      </c>
      <c r="F14" s="5">
        <v>3</v>
      </c>
      <c r="G14" s="5">
        <v>4</v>
      </c>
      <c r="H14" s="5">
        <v>5</v>
      </c>
      <c r="I14" s="5">
        <v>6</v>
      </c>
      <c r="J14" s="5">
        <v>7</v>
      </c>
      <c r="K14" s="5">
        <v>8</v>
      </c>
      <c r="L14" s="5">
        <v>9</v>
      </c>
      <c r="M14" s="5">
        <v>10</v>
      </c>
      <c r="N14" s="5">
        <v>11</v>
      </c>
      <c r="O14" s="5">
        <v>12</v>
      </c>
      <c r="P14" s="5">
        <v>25</v>
      </c>
    </row>
    <row r="15" spans="1:16" x14ac:dyDescent="0.35">
      <c r="A15" s="9">
        <v>14</v>
      </c>
      <c r="B15" s="8" t="s">
        <v>23</v>
      </c>
      <c r="C15" s="3"/>
      <c r="D15" s="11">
        <v>8760</v>
      </c>
      <c r="E15" s="11">
        <f>D15+8760</f>
        <v>17520</v>
      </c>
      <c r="F15" s="11">
        <f t="shared" ref="F15:O15" si="0">E15+8760</f>
        <v>26280</v>
      </c>
      <c r="G15" s="11">
        <f t="shared" si="0"/>
        <v>35040</v>
      </c>
      <c r="H15" s="11">
        <f>G15+8760</f>
        <v>43800</v>
      </c>
      <c r="I15" s="11">
        <f t="shared" si="0"/>
        <v>52560</v>
      </c>
      <c r="J15" s="11">
        <f t="shared" si="0"/>
        <v>61320</v>
      </c>
      <c r="K15" s="11">
        <f t="shared" si="0"/>
        <v>70080</v>
      </c>
      <c r="L15" s="11">
        <f>K15+8760</f>
        <v>78840</v>
      </c>
      <c r="M15" s="11">
        <f t="shared" si="0"/>
        <v>87600</v>
      </c>
      <c r="N15" s="11">
        <f>M15+8760</f>
        <v>96360</v>
      </c>
      <c r="O15" s="11">
        <f t="shared" si="0"/>
        <v>105120</v>
      </c>
      <c r="P15" s="11">
        <f>25*8760</f>
        <v>219000</v>
      </c>
    </row>
    <row r="16" spans="1:16" x14ac:dyDescent="0.35">
      <c r="A16" s="9">
        <v>15</v>
      </c>
      <c r="B16" s="8" t="s">
        <v>1</v>
      </c>
      <c r="C16" s="2"/>
      <c r="D16" s="6">
        <f>D15*$C$2</f>
        <v>3504000</v>
      </c>
      <c r="E16" s="6">
        <f t="shared" ref="E16:P16" si="1">E15*$C$2</f>
        <v>7008000</v>
      </c>
      <c r="F16" s="6">
        <f t="shared" si="1"/>
        <v>10512000</v>
      </c>
      <c r="G16" s="6">
        <f t="shared" si="1"/>
        <v>14016000</v>
      </c>
      <c r="H16" s="6">
        <f t="shared" si="1"/>
        <v>17520000</v>
      </c>
      <c r="I16" s="6">
        <f t="shared" si="1"/>
        <v>21024000</v>
      </c>
      <c r="J16" s="6">
        <f t="shared" si="1"/>
        <v>24528000</v>
      </c>
      <c r="K16" s="6">
        <f t="shared" si="1"/>
        <v>28032000</v>
      </c>
      <c r="L16" s="6">
        <f t="shared" si="1"/>
        <v>31536000</v>
      </c>
      <c r="M16" s="6">
        <f t="shared" si="1"/>
        <v>35040000</v>
      </c>
      <c r="N16" s="6">
        <f t="shared" si="1"/>
        <v>38544000</v>
      </c>
      <c r="O16" s="6">
        <f t="shared" si="1"/>
        <v>42048000</v>
      </c>
      <c r="P16" s="6">
        <f t="shared" si="1"/>
        <v>87600000</v>
      </c>
    </row>
    <row r="17" spans="1:16" x14ac:dyDescent="0.35">
      <c r="A17" s="9">
        <v>16</v>
      </c>
      <c r="B17" s="8" t="s">
        <v>17</v>
      </c>
      <c r="C17" s="2"/>
      <c r="D17" s="6">
        <v>3490113</v>
      </c>
      <c r="E17" s="6">
        <v>6991961</v>
      </c>
      <c r="F17" s="6">
        <v>10486491.85</v>
      </c>
      <c r="G17" s="6">
        <v>13945323</v>
      </c>
      <c r="H17" s="6">
        <v>17430116</v>
      </c>
      <c r="I17" s="6">
        <v>20915614</v>
      </c>
      <c r="J17" s="6">
        <v>24401064</v>
      </c>
      <c r="K17" s="6">
        <v>27887128</v>
      </c>
      <c r="L17" s="6">
        <v>31371778</v>
      </c>
      <c r="M17" s="6">
        <v>34857335</v>
      </c>
      <c r="N17" s="6">
        <v>38342606</v>
      </c>
      <c r="O17" s="6">
        <v>41828910</v>
      </c>
      <c r="P17" s="6">
        <v>87135379</v>
      </c>
    </row>
    <row r="18" spans="1:16" x14ac:dyDescent="0.35">
      <c r="A18" s="9">
        <v>17</v>
      </c>
      <c r="B18" s="8" t="s">
        <v>2</v>
      </c>
      <c r="C18" s="2"/>
      <c r="D18" s="6">
        <f>D16-D17</f>
        <v>13887</v>
      </c>
      <c r="E18" s="6">
        <f t="shared" ref="E18:M18" si="2">E16-E17</f>
        <v>16039</v>
      </c>
      <c r="F18" s="6">
        <f t="shared" si="2"/>
        <v>25508.150000000373</v>
      </c>
      <c r="G18" s="6">
        <f t="shared" si="2"/>
        <v>70677</v>
      </c>
      <c r="H18" s="6">
        <f t="shared" si="2"/>
        <v>89884</v>
      </c>
      <c r="I18" s="6">
        <f t="shared" si="2"/>
        <v>108386</v>
      </c>
      <c r="J18" s="6">
        <f t="shared" si="2"/>
        <v>126936</v>
      </c>
      <c r="K18" s="6">
        <f t="shared" si="2"/>
        <v>144872</v>
      </c>
      <c r="L18" s="6">
        <f t="shared" si="2"/>
        <v>164222</v>
      </c>
      <c r="M18" s="6">
        <f t="shared" si="2"/>
        <v>182665</v>
      </c>
      <c r="N18" s="6">
        <f t="shared" ref="N18" si="3">N16-N17</f>
        <v>201394</v>
      </c>
      <c r="O18" s="6">
        <f t="shared" ref="O18" si="4">O16-O17</f>
        <v>219090</v>
      </c>
      <c r="P18" s="6">
        <f t="shared" ref="P18" si="5">P16-P17</f>
        <v>464621</v>
      </c>
    </row>
    <row r="19" spans="1:16" x14ac:dyDescent="0.35">
      <c r="A19" s="9">
        <v>18</v>
      </c>
      <c r="B19" s="8" t="s">
        <v>18</v>
      </c>
      <c r="C19" s="2"/>
      <c r="D19" s="6">
        <f t="shared" ref="D19:P19" si="6">D17*$C$10</f>
        <v>3490113</v>
      </c>
      <c r="E19" s="6">
        <f t="shared" si="6"/>
        <v>6991961</v>
      </c>
      <c r="F19" s="6">
        <f t="shared" si="6"/>
        <v>10486491.85</v>
      </c>
      <c r="G19" s="6">
        <f t="shared" si="6"/>
        <v>13945323</v>
      </c>
      <c r="H19" s="6">
        <f t="shared" si="6"/>
        <v>17430116</v>
      </c>
      <c r="I19" s="6">
        <f t="shared" si="6"/>
        <v>20915614</v>
      </c>
      <c r="J19" s="6">
        <f t="shared" si="6"/>
        <v>24401064</v>
      </c>
      <c r="K19" s="6">
        <f t="shared" si="6"/>
        <v>27887128</v>
      </c>
      <c r="L19" s="6">
        <f t="shared" si="6"/>
        <v>31371778</v>
      </c>
      <c r="M19" s="6">
        <f t="shared" si="6"/>
        <v>34857335</v>
      </c>
      <c r="N19" s="6">
        <f t="shared" si="6"/>
        <v>38342606</v>
      </c>
      <c r="O19" s="6">
        <f t="shared" si="6"/>
        <v>41828910</v>
      </c>
      <c r="P19" s="6">
        <f t="shared" si="6"/>
        <v>87135379</v>
      </c>
    </row>
    <row r="20" spans="1:16" x14ac:dyDescent="0.35">
      <c r="A20" s="9">
        <v>19</v>
      </c>
      <c r="B20" s="8" t="s">
        <v>16</v>
      </c>
      <c r="C20" s="2"/>
      <c r="D20" s="6">
        <f t="shared" ref="D20:P20" si="7">D18*$C$10</f>
        <v>13887</v>
      </c>
      <c r="E20" s="6">
        <f t="shared" si="7"/>
        <v>16039</v>
      </c>
      <c r="F20" s="6">
        <f t="shared" si="7"/>
        <v>25508.150000000373</v>
      </c>
      <c r="G20" s="6">
        <f t="shared" si="7"/>
        <v>70677</v>
      </c>
      <c r="H20" s="6">
        <f t="shared" si="7"/>
        <v>89884</v>
      </c>
      <c r="I20" s="6">
        <f t="shared" si="7"/>
        <v>108386</v>
      </c>
      <c r="J20" s="6">
        <f t="shared" si="7"/>
        <v>126936</v>
      </c>
      <c r="K20" s="6">
        <f t="shared" si="7"/>
        <v>144872</v>
      </c>
      <c r="L20" s="6">
        <f t="shared" si="7"/>
        <v>164222</v>
      </c>
      <c r="M20" s="6">
        <f t="shared" si="7"/>
        <v>182665</v>
      </c>
      <c r="N20" s="6">
        <f t="shared" si="7"/>
        <v>201394</v>
      </c>
      <c r="O20" s="6">
        <f t="shared" si="7"/>
        <v>219090</v>
      </c>
      <c r="P20" s="6">
        <f t="shared" si="7"/>
        <v>464621</v>
      </c>
    </row>
    <row r="21" spans="1:16" x14ac:dyDescent="0.35">
      <c r="A21" s="9">
        <v>20</v>
      </c>
      <c r="B21" s="8" t="s">
        <v>3</v>
      </c>
      <c r="C21" s="2"/>
      <c r="D21" s="6">
        <v>176187</v>
      </c>
      <c r="E21" s="6">
        <v>352558</v>
      </c>
      <c r="F21" s="6">
        <v>529165</v>
      </c>
      <c r="G21" s="6">
        <v>706067</v>
      </c>
      <c r="H21" s="6">
        <v>882741</v>
      </c>
      <c r="I21" s="6">
        <v>1066160</v>
      </c>
      <c r="J21" s="6">
        <v>1235781</v>
      </c>
      <c r="K21" s="6">
        <v>1412023.19</v>
      </c>
      <c r="L21" s="6">
        <v>1588769.44</v>
      </c>
      <c r="M21" s="6">
        <v>1765296</v>
      </c>
      <c r="N21" s="6">
        <v>1941820</v>
      </c>
      <c r="O21" s="6">
        <v>2118021.64</v>
      </c>
      <c r="P21" s="6">
        <v>4413948</v>
      </c>
    </row>
    <row r="22" spans="1:16" x14ac:dyDescent="0.35">
      <c r="A22" s="9">
        <v>21</v>
      </c>
      <c r="B22" s="8" t="s">
        <v>32</v>
      </c>
      <c r="C22" s="16">
        <v>2000000</v>
      </c>
      <c r="D22" s="2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x14ac:dyDescent="0.35">
      <c r="A23" s="9">
        <v>22</v>
      </c>
      <c r="B23" s="8" t="s">
        <v>33</v>
      </c>
      <c r="C23" s="2"/>
      <c r="D23" s="6">
        <f>D17-D21-$C$22</f>
        <v>1313926</v>
      </c>
      <c r="E23" s="6">
        <f t="shared" ref="E23:O23" si="8">E17-E21-$C$22</f>
        <v>4639403</v>
      </c>
      <c r="F23" s="6">
        <f t="shared" si="8"/>
        <v>7957326.8499999996</v>
      </c>
      <c r="G23" s="6">
        <f t="shared" si="8"/>
        <v>11239256</v>
      </c>
      <c r="H23" s="6">
        <f t="shared" si="8"/>
        <v>14547375</v>
      </c>
      <c r="I23" s="6">
        <f t="shared" si="8"/>
        <v>17849454</v>
      </c>
      <c r="J23" s="6">
        <f t="shared" si="8"/>
        <v>21165283</v>
      </c>
      <c r="K23" s="6">
        <f t="shared" si="8"/>
        <v>24475104.809999999</v>
      </c>
      <c r="L23" s="6">
        <f t="shared" si="8"/>
        <v>27783008.559999999</v>
      </c>
      <c r="M23" s="6">
        <f t="shared" si="8"/>
        <v>31092039</v>
      </c>
      <c r="N23" s="6">
        <f t="shared" si="8"/>
        <v>34400786</v>
      </c>
      <c r="O23" s="6">
        <f t="shared" si="8"/>
        <v>37710888.359999999</v>
      </c>
      <c r="P23" s="6">
        <f t="shared" ref="P23" si="9">P17-P21-$C$22</f>
        <v>80721431</v>
      </c>
    </row>
    <row r="24" spans="1:16" x14ac:dyDescent="0.35">
      <c r="A24" s="9">
        <v>23</v>
      </c>
      <c r="B24" s="2" t="s">
        <v>36</v>
      </c>
      <c r="C24" s="2"/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35">
      <c r="A25" s="9">
        <v>24</v>
      </c>
    </row>
    <row r="26" spans="1:16" x14ac:dyDescent="0.35">
      <c r="A26" s="9">
        <v>25</v>
      </c>
      <c r="B26" s="13" t="s">
        <v>20</v>
      </c>
    </row>
    <row r="27" spans="1:16" ht="29" x14ac:dyDescent="0.35">
      <c r="A27" s="9">
        <v>26</v>
      </c>
      <c r="B27" s="8" t="s">
        <v>0</v>
      </c>
      <c r="C27" s="3" t="s">
        <v>37</v>
      </c>
      <c r="D27" s="5">
        <v>1</v>
      </c>
      <c r="E27" s="5">
        <v>2</v>
      </c>
      <c r="F27" s="5">
        <v>3</v>
      </c>
      <c r="G27" s="5">
        <v>4</v>
      </c>
      <c r="H27" s="5">
        <v>5</v>
      </c>
      <c r="I27" s="5">
        <v>6</v>
      </c>
      <c r="J27" s="5">
        <v>7</v>
      </c>
      <c r="K27" s="5">
        <v>8</v>
      </c>
      <c r="L27" s="5">
        <v>9</v>
      </c>
      <c r="M27" s="5">
        <v>10</v>
      </c>
      <c r="N27" s="5">
        <v>11</v>
      </c>
      <c r="O27" s="5">
        <v>12</v>
      </c>
      <c r="P27" s="5">
        <v>25</v>
      </c>
    </row>
    <row r="28" spans="1:16" x14ac:dyDescent="0.35">
      <c r="A28" s="9">
        <v>27</v>
      </c>
      <c r="B28" s="8" t="s">
        <v>1</v>
      </c>
      <c r="C28" s="2"/>
      <c r="D28" s="6">
        <f t="shared" ref="D28:P28" si="10">$C$2*8760*D27</f>
        <v>3504000</v>
      </c>
      <c r="E28" s="6">
        <f t="shared" si="10"/>
        <v>7008000</v>
      </c>
      <c r="F28" s="6">
        <f t="shared" si="10"/>
        <v>10512000</v>
      </c>
      <c r="G28" s="6">
        <f t="shared" si="10"/>
        <v>14016000</v>
      </c>
      <c r="H28" s="6">
        <f t="shared" si="10"/>
        <v>17520000</v>
      </c>
      <c r="I28" s="6">
        <f t="shared" si="10"/>
        <v>21024000</v>
      </c>
      <c r="J28" s="6">
        <f t="shared" si="10"/>
        <v>24528000</v>
      </c>
      <c r="K28" s="6">
        <f t="shared" si="10"/>
        <v>28032000</v>
      </c>
      <c r="L28" s="6">
        <f t="shared" si="10"/>
        <v>31536000</v>
      </c>
      <c r="M28" s="6">
        <f t="shared" si="10"/>
        <v>35040000</v>
      </c>
      <c r="N28" s="6">
        <f t="shared" si="10"/>
        <v>38544000</v>
      </c>
      <c r="O28" s="6">
        <f t="shared" si="10"/>
        <v>42048000</v>
      </c>
      <c r="P28" s="6">
        <f t="shared" si="10"/>
        <v>87600000</v>
      </c>
    </row>
    <row r="29" spans="1:16" x14ac:dyDescent="0.35">
      <c r="A29" s="9">
        <v>28</v>
      </c>
      <c r="B29" s="8" t="s">
        <v>17</v>
      </c>
      <c r="C29" s="2"/>
      <c r="D29" s="6">
        <v>3504000</v>
      </c>
      <c r="E29" s="6">
        <v>7008000</v>
      </c>
      <c r="F29" s="6">
        <v>10512000</v>
      </c>
      <c r="G29" s="6">
        <v>14015943.27</v>
      </c>
      <c r="H29" s="6">
        <v>17519924.719999999</v>
      </c>
      <c r="I29" s="6">
        <v>21023782</v>
      </c>
      <c r="J29" s="6">
        <v>24527885</v>
      </c>
      <c r="K29" s="6">
        <v>28031848</v>
      </c>
      <c r="L29" s="6">
        <v>31535934</v>
      </c>
      <c r="M29" s="6">
        <v>35039912</v>
      </c>
      <c r="N29" s="6">
        <v>38543837</v>
      </c>
      <c r="O29" s="6">
        <v>42047684</v>
      </c>
      <c r="P29" s="6">
        <v>87599714</v>
      </c>
    </row>
    <row r="30" spans="1:16" x14ac:dyDescent="0.35">
      <c r="A30" s="9">
        <v>29</v>
      </c>
      <c r="B30" s="8" t="s">
        <v>2</v>
      </c>
      <c r="C30" s="2"/>
      <c r="D30" s="6">
        <f>D28-D29</f>
        <v>0</v>
      </c>
      <c r="E30" s="6">
        <f t="shared" ref="E30" si="11">E28-E29</f>
        <v>0</v>
      </c>
      <c r="F30" s="6">
        <f t="shared" ref="F30" si="12">F28-F29</f>
        <v>0</v>
      </c>
      <c r="G30" s="6">
        <f t="shared" ref="G30" si="13">G28-G29</f>
        <v>56.730000000447035</v>
      </c>
      <c r="H30" s="6">
        <f t="shared" ref="H30" si="14">H28-H29</f>
        <v>75.280000001192093</v>
      </c>
      <c r="I30" s="6">
        <f t="shared" ref="I30" si="15">I28-I29</f>
        <v>218</v>
      </c>
      <c r="J30" s="6">
        <f t="shared" ref="J30" si="16">J28-J29</f>
        <v>115</v>
      </c>
      <c r="K30" s="6">
        <f t="shared" ref="K30" si="17">K28-K29</f>
        <v>152</v>
      </c>
      <c r="L30" s="6">
        <f t="shared" ref="L30" si="18">L28-L29</f>
        <v>66</v>
      </c>
      <c r="M30" s="6">
        <f t="shared" ref="M30:O30" si="19">M28-M29</f>
        <v>88</v>
      </c>
      <c r="N30" s="6">
        <f t="shared" si="19"/>
        <v>163</v>
      </c>
      <c r="O30" s="6">
        <f t="shared" si="19"/>
        <v>316</v>
      </c>
      <c r="P30" s="6">
        <f t="shared" ref="P30" si="20">P28-P29</f>
        <v>286</v>
      </c>
    </row>
    <row r="31" spans="1:16" x14ac:dyDescent="0.35">
      <c r="A31" s="9">
        <v>30</v>
      </c>
      <c r="B31" s="8" t="s">
        <v>18</v>
      </c>
      <c r="C31" s="2"/>
      <c r="D31" s="6">
        <f t="shared" ref="D31:P31" si="21">D29*$C$10</f>
        <v>3504000</v>
      </c>
      <c r="E31" s="6">
        <f t="shared" si="21"/>
        <v>7008000</v>
      </c>
      <c r="F31" s="6">
        <f t="shared" si="21"/>
        <v>10512000</v>
      </c>
      <c r="G31" s="6">
        <f t="shared" si="21"/>
        <v>14015943.27</v>
      </c>
      <c r="H31" s="6">
        <f t="shared" si="21"/>
        <v>17519924.719999999</v>
      </c>
      <c r="I31" s="6">
        <f t="shared" si="21"/>
        <v>21023782</v>
      </c>
      <c r="J31" s="6">
        <f t="shared" si="21"/>
        <v>24527885</v>
      </c>
      <c r="K31" s="6">
        <f t="shared" si="21"/>
        <v>28031848</v>
      </c>
      <c r="L31" s="6">
        <f t="shared" si="21"/>
        <v>31535934</v>
      </c>
      <c r="M31" s="6">
        <f t="shared" si="21"/>
        <v>35039912</v>
      </c>
      <c r="N31" s="6">
        <f t="shared" si="21"/>
        <v>38543837</v>
      </c>
      <c r="O31" s="6">
        <f t="shared" si="21"/>
        <v>42047684</v>
      </c>
      <c r="P31" s="6">
        <f t="shared" si="21"/>
        <v>87599714</v>
      </c>
    </row>
    <row r="32" spans="1:16" x14ac:dyDescent="0.35">
      <c r="A32" s="9">
        <v>31</v>
      </c>
      <c r="B32" s="8" t="s">
        <v>16</v>
      </c>
      <c r="C32" s="2"/>
      <c r="D32" s="6">
        <f t="shared" ref="D32:P32" si="22">D30*$C$10</f>
        <v>0</v>
      </c>
      <c r="E32" s="6">
        <f t="shared" si="22"/>
        <v>0</v>
      </c>
      <c r="F32" s="6">
        <f t="shared" si="22"/>
        <v>0</v>
      </c>
      <c r="G32" s="6">
        <f t="shared" si="22"/>
        <v>56.730000000447035</v>
      </c>
      <c r="H32" s="6">
        <f t="shared" si="22"/>
        <v>75.280000001192093</v>
      </c>
      <c r="I32" s="6">
        <f t="shared" si="22"/>
        <v>218</v>
      </c>
      <c r="J32" s="6">
        <f t="shared" si="22"/>
        <v>115</v>
      </c>
      <c r="K32" s="6">
        <f t="shared" si="22"/>
        <v>152</v>
      </c>
      <c r="L32" s="6">
        <f t="shared" si="22"/>
        <v>66</v>
      </c>
      <c r="M32" s="6">
        <f t="shared" si="22"/>
        <v>88</v>
      </c>
      <c r="N32" s="6">
        <f t="shared" si="22"/>
        <v>163</v>
      </c>
      <c r="O32" s="6">
        <f t="shared" si="22"/>
        <v>316</v>
      </c>
      <c r="P32" s="6">
        <f t="shared" si="22"/>
        <v>286</v>
      </c>
    </row>
    <row r="33" spans="1:16" x14ac:dyDescent="0.35">
      <c r="A33" s="9">
        <v>32</v>
      </c>
      <c r="B33" s="8" t="s">
        <v>3</v>
      </c>
      <c r="C33" s="2"/>
      <c r="D33" s="6">
        <v>176667</v>
      </c>
      <c r="E33" s="6">
        <v>353604</v>
      </c>
      <c r="F33" s="6">
        <v>530824</v>
      </c>
      <c r="G33" s="6">
        <v>707697</v>
      </c>
      <c r="H33" s="6">
        <v>884520.12</v>
      </c>
      <c r="I33" s="6">
        <v>1061930</v>
      </c>
      <c r="J33" s="6">
        <v>1239210</v>
      </c>
      <c r="K33" s="6">
        <v>1416096</v>
      </c>
      <c r="L33" s="6">
        <v>1592761</v>
      </c>
      <c r="M33" s="6">
        <v>1769238</v>
      </c>
      <c r="N33" s="6">
        <v>1946755</v>
      </c>
      <c r="O33" s="6">
        <v>2124675</v>
      </c>
      <c r="P33" s="6">
        <v>4425666</v>
      </c>
    </row>
    <row r="34" spans="1:16" x14ac:dyDescent="0.35">
      <c r="A34" s="9">
        <v>33</v>
      </c>
      <c r="B34" s="8" t="s">
        <v>32</v>
      </c>
      <c r="C34" s="16">
        <v>3000000</v>
      </c>
      <c r="D34" s="2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16" x14ac:dyDescent="0.35">
      <c r="A35" s="9">
        <v>34</v>
      </c>
      <c r="B35" s="8" t="s">
        <v>33</v>
      </c>
      <c r="C35" s="2"/>
      <c r="D35" s="6">
        <f t="shared" ref="D35:P35" si="23">D31-D33-$C$34</f>
        <v>327333</v>
      </c>
      <c r="E35" s="6">
        <f t="shared" si="23"/>
        <v>3654396</v>
      </c>
      <c r="F35" s="6">
        <f t="shared" si="23"/>
        <v>6981176</v>
      </c>
      <c r="G35" s="6">
        <f t="shared" si="23"/>
        <v>10308246.27</v>
      </c>
      <c r="H35" s="6">
        <f t="shared" si="23"/>
        <v>13635404.6</v>
      </c>
      <c r="I35" s="6">
        <f t="shared" si="23"/>
        <v>16961852</v>
      </c>
      <c r="J35" s="6">
        <f t="shared" si="23"/>
        <v>20288675</v>
      </c>
      <c r="K35" s="6">
        <f t="shared" si="23"/>
        <v>23615752</v>
      </c>
      <c r="L35" s="6">
        <f t="shared" si="23"/>
        <v>26943173</v>
      </c>
      <c r="M35" s="6">
        <f t="shared" si="23"/>
        <v>30270674</v>
      </c>
      <c r="N35" s="6">
        <f t="shared" si="23"/>
        <v>33597082</v>
      </c>
      <c r="O35" s="6">
        <f t="shared" si="23"/>
        <v>36923009</v>
      </c>
      <c r="P35" s="6">
        <f t="shared" si="23"/>
        <v>80174048</v>
      </c>
    </row>
    <row r="36" spans="1:16" x14ac:dyDescent="0.35">
      <c r="A36" s="9">
        <v>35</v>
      </c>
      <c r="B36" s="2" t="s">
        <v>36</v>
      </c>
      <c r="C36" s="2"/>
      <c r="D36" s="12">
        <v>1</v>
      </c>
      <c r="E36" s="12">
        <v>1</v>
      </c>
      <c r="F36" s="12">
        <v>1</v>
      </c>
      <c r="G36" s="12">
        <v>0.97</v>
      </c>
      <c r="H36" s="12">
        <v>0.96</v>
      </c>
      <c r="I36" s="12">
        <v>0.89</v>
      </c>
      <c r="J36" s="12">
        <v>0.95</v>
      </c>
      <c r="K36" s="12">
        <v>0.93</v>
      </c>
      <c r="L36" s="12">
        <v>0.95</v>
      </c>
      <c r="M36" s="12">
        <v>0.96</v>
      </c>
      <c r="N36" s="12">
        <v>0.88</v>
      </c>
      <c r="O36" s="12">
        <v>0.81</v>
      </c>
      <c r="P36" s="12">
        <v>0.86</v>
      </c>
    </row>
    <row r="37" spans="1:16" x14ac:dyDescent="0.35">
      <c r="A37" s="9">
        <v>36</v>
      </c>
    </row>
    <row r="38" spans="1:16" ht="29" customHeight="1" x14ac:dyDescent="0.35">
      <c r="A38" s="14">
        <v>37</v>
      </c>
      <c r="B38" s="19" t="s">
        <v>38</v>
      </c>
      <c r="C38" s="20"/>
      <c r="D38" s="15">
        <f t="shared" ref="D38:P38" si="24">D23-D35</f>
        <v>986593</v>
      </c>
      <c r="E38" s="15">
        <f t="shared" si="24"/>
        <v>985007</v>
      </c>
      <c r="F38" s="15">
        <f t="shared" si="24"/>
        <v>976150.84999999963</v>
      </c>
      <c r="G38" s="15">
        <f t="shared" si="24"/>
        <v>931009.73000000045</v>
      </c>
      <c r="H38" s="15">
        <f t="shared" si="24"/>
        <v>911970.40000000037</v>
      </c>
      <c r="I38" s="15">
        <f t="shared" si="24"/>
        <v>887602</v>
      </c>
      <c r="J38" s="15">
        <f t="shared" si="24"/>
        <v>876608</v>
      </c>
      <c r="K38" s="15">
        <f t="shared" si="24"/>
        <v>859352.80999999866</v>
      </c>
      <c r="L38" s="15">
        <f t="shared" si="24"/>
        <v>839835.55999999866</v>
      </c>
      <c r="M38" s="15">
        <f t="shared" si="24"/>
        <v>821365</v>
      </c>
      <c r="N38" s="15">
        <f t="shared" si="24"/>
        <v>803704</v>
      </c>
      <c r="O38" s="15">
        <f t="shared" si="24"/>
        <v>787879.3599999994</v>
      </c>
      <c r="P38" s="15">
        <f t="shared" si="24"/>
        <v>547383</v>
      </c>
    </row>
  </sheetData>
  <mergeCells count="2">
    <mergeCell ref="B1:D1"/>
    <mergeCell ref="B38:C38"/>
  </mergeCells>
  <phoneticPr fontId="2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Ferrari</dc:creator>
  <cp:lastModifiedBy>André-Michel Ferrari</cp:lastModifiedBy>
  <dcterms:created xsi:type="dcterms:W3CDTF">2025-12-15T15:20:22Z</dcterms:created>
  <dcterms:modified xsi:type="dcterms:W3CDTF">2025-12-18T16:16:57Z</dcterms:modified>
</cp:coreProperties>
</file>